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IS QUISPE\Desktop\FY 17\Gris Quispe Laptop 1\Usados\Docencia Gris Quispe\Q&amp;S\11.22\Taller Costos\"/>
    </mc:Choice>
  </mc:AlternateContent>
  <xr:revisionPtr revIDLastSave="0" documentId="13_ncr:1_{0B2772B8-B606-45CC-B620-EB3C9ABEF3F1}" xr6:coauthVersionLast="47" xr6:coauthVersionMax="47" xr10:uidLastSave="{00000000-0000-0000-0000-000000000000}"/>
  <bookViews>
    <workbookView xWindow="-110" yWindow="-110" windowWidth="19420" windowHeight="11620" activeTab="2" xr2:uid="{46E9B614-80FB-B94B-AF39-0FE5541AB03A}"/>
  </bookViews>
  <sheets>
    <sheet name="Colaborador 1" sheetId="8" r:id="rId1"/>
    <sheet name="Colaborador 2" sheetId="2" r:id="rId2"/>
    <sheet name="Cálculo de beneficios" sheetId="6" r:id="rId3"/>
    <sheet name="Teoria" sheetId="9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" i="6" l="1"/>
  <c r="B25" i="6"/>
  <c r="D25" i="6" s="1"/>
  <c r="F25" i="6" s="1"/>
  <c r="G25" i="6" s="1"/>
  <c r="H25" i="6" s="1"/>
  <c r="I25" i="6" s="1"/>
  <c r="G17" i="6"/>
  <c r="E19" i="6"/>
  <c r="D19" i="6"/>
  <c r="F19" i="6" s="1"/>
  <c r="B19" i="6"/>
  <c r="E18" i="6"/>
  <c r="D18" i="6"/>
  <c r="F18" i="6" s="1"/>
  <c r="B18" i="6"/>
  <c r="E11" i="6"/>
  <c r="F11" i="6" s="1"/>
  <c r="G11" i="6" s="1"/>
  <c r="D11" i="6"/>
  <c r="B12" i="6"/>
  <c r="B11" i="6"/>
  <c r="D5" i="6"/>
  <c r="D4" i="6"/>
  <c r="A3" i="8"/>
  <c r="B5" i="8" s="1"/>
  <c r="G18" i="6" l="1"/>
  <c r="H18" i="6" s="1"/>
  <c r="I18" i="6" s="1"/>
  <c r="G19" i="6"/>
  <c r="H19" i="6" s="1"/>
  <c r="I19" i="6" s="1"/>
  <c r="H11" i="6"/>
  <c r="I11" i="6"/>
  <c r="E26" i="6"/>
  <c r="C16" i="8"/>
  <c r="C15" i="8"/>
  <c r="C14" i="8"/>
  <c r="C13" i="8"/>
  <c r="C12" i="8"/>
  <c r="C18" i="8" s="1"/>
  <c r="D3" i="6"/>
  <c r="B24" i="6" s="1"/>
  <c r="D24" i="6" s="1"/>
  <c r="J19" i="6" l="1"/>
  <c r="K19" i="6" s="1"/>
  <c r="J18" i="6"/>
  <c r="K18" i="6" s="1"/>
  <c r="A3" i="2"/>
  <c r="B5" i="2" s="1"/>
  <c r="D12" i="6"/>
  <c r="B26" i="6"/>
  <c r="D26" i="6" s="1"/>
  <c r="B10" i="6"/>
  <c r="D10" i="6" s="1"/>
  <c r="E12" i="6"/>
  <c r="B17" i="6"/>
  <c r="D17" i="6" s="1"/>
  <c r="E24" i="6"/>
  <c r="E17" i="6"/>
  <c r="C16" i="2"/>
  <c r="C15" i="2"/>
  <c r="C14" i="2"/>
  <c r="C13" i="2"/>
  <c r="C12" i="2"/>
  <c r="C18" i="2" s="1"/>
  <c r="F26" i="6" l="1"/>
  <c r="G26" i="6" s="1"/>
  <c r="H26" i="6" s="1"/>
  <c r="I26" i="6" s="1"/>
  <c r="F12" i="6"/>
  <c r="G12" i="6" s="1"/>
  <c r="F24" i="6"/>
  <c r="G24" i="6" s="1"/>
  <c r="F17" i="6"/>
  <c r="B6" i="8" s="1"/>
  <c r="E10" i="6"/>
  <c r="B7" i="8" l="1"/>
  <c r="B9" i="8" s="1"/>
  <c r="B6" i="2"/>
  <c r="H12" i="6"/>
  <c r="I12" i="6" s="1"/>
  <c r="H24" i="6"/>
  <c r="G27" i="6"/>
  <c r="F10" i="6"/>
  <c r="G10" i="6" s="1"/>
  <c r="H17" i="6"/>
  <c r="I17" i="6" s="1"/>
  <c r="I24" i="6" l="1"/>
  <c r="I27" i="6" s="1"/>
  <c r="H27" i="6"/>
  <c r="I20" i="6"/>
  <c r="J17" i="6"/>
  <c r="H10" i="6"/>
  <c r="H13" i="6" s="1"/>
  <c r="G13" i="6"/>
  <c r="D12" i="8"/>
  <c r="E12" i="8" s="1"/>
  <c r="D17" i="8"/>
  <c r="E17" i="8" s="1"/>
  <c r="B7" i="2"/>
  <c r="B9" i="2"/>
  <c r="J20" i="6" l="1"/>
  <c r="K17" i="6"/>
  <c r="K20" i="6" s="1"/>
  <c r="I10" i="6"/>
  <c r="I13" i="6" s="1"/>
  <c r="D13" i="8"/>
  <c r="E13" i="8" s="1"/>
  <c r="D17" i="2"/>
  <c r="E17" i="2" s="1"/>
  <c r="D12" i="2"/>
  <c r="D14" i="8" l="1"/>
  <c r="E14" i="8" s="1"/>
  <c r="E12" i="2"/>
  <c r="D13" i="2"/>
  <c r="E13" i="2" s="1"/>
  <c r="D15" i="8" l="1"/>
  <c r="E15" i="8" s="1"/>
  <c r="D14" i="2"/>
  <c r="D16" i="8" l="1"/>
  <c r="E16" i="8" s="1"/>
  <c r="E18" i="8" s="1"/>
  <c r="E19" i="8" s="1"/>
  <c r="E14" i="2"/>
  <c r="D15" i="2"/>
  <c r="D18" i="8" l="1"/>
  <c r="D19" i="8" s="1"/>
  <c r="E15" i="2"/>
  <c r="D16" i="2"/>
  <c r="E16" i="2" l="1"/>
  <c r="E18" i="2" s="1"/>
  <c r="E19" i="2" s="1"/>
  <c r="D18" i="2"/>
  <c r="D1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GRIS QUISPE</author>
  </authors>
  <commentList>
    <comment ref="B7" authorId="0" shapeId="0" xr:uid="{4D795E45-A5DD-4F3B-90DD-EE67AE721FE1}">
      <text>
        <r>
          <rPr>
            <b/>
            <sz val="9"/>
            <color indexed="81"/>
            <rFont val="Tahoma"/>
            <family val="2"/>
          </rPr>
          <t>GRIS QUISPE:</t>
        </r>
        <r>
          <rPr>
            <sz val="9"/>
            <color indexed="81"/>
            <rFont val="Tahoma"/>
            <family val="2"/>
          </rPr>
          <t xml:space="preserve">
Incluir 1/6 de la gratificación</t>
        </r>
      </text>
    </comment>
  </commentList>
</comments>
</file>

<file path=xl/sharedStrings.xml><?xml version="1.0" encoding="utf-8"?>
<sst xmlns="http://schemas.openxmlformats.org/spreadsheetml/2006/main" count="88" uniqueCount="41">
  <si>
    <t>Periodo 2022</t>
  </si>
  <si>
    <t>Sueldo Mensual</t>
  </si>
  <si>
    <t>UIT</t>
  </si>
  <si>
    <t>Sueldo Anual</t>
  </si>
  <si>
    <t>Gratificacion</t>
  </si>
  <si>
    <t>Essalud Gratificaciones</t>
  </si>
  <si>
    <t>Bonificaciones</t>
  </si>
  <si>
    <t>Remuneracion Anual</t>
  </si>
  <si>
    <t>Tramos Hasta</t>
  </si>
  <si>
    <t>Tasa</t>
  </si>
  <si>
    <t>Importe</t>
  </si>
  <si>
    <t>Importe Imponible</t>
  </si>
  <si>
    <t>Impuesto</t>
  </si>
  <si>
    <t>7 UIT</t>
  </si>
  <si>
    <t>5 UIT</t>
  </si>
  <si>
    <t>20 UIT</t>
  </si>
  <si>
    <t>35 UIT</t>
  </si>
  <si>
    <t>45 UIT</t>
  </si>
  <si>
    <t>Saldo</t>
  </si>
  <si>
    <t>Totales</t>
  </si>
  <si>
    <t>Impuesto Mensual</t>
  </si>
  <si>
    <t>Sueldo Bruto</t>
  </si>
  <si>
    <t>Asignación Familiar</t>
  </si>
  <si>
    <t>Total Bruto</t>
  </si>
  <si>
    <t>Por mes</t>
  </si>
  <si>
    <t>Total Gratif.</t>
  </si>
  <si>
    <t>Bonif. Extrao</t>
  </si>
  <si>
    <t>Total</t>
  </si>
  <si>
    <t>Total CTS</t>
  </si>
  <si>
    <t>Cálculo de vacaciones:</t>
  </si>
  <si>
    <t>Cálculo de gratificación:</t>
  </si>
  <si>
    <t>Cálculo de CTS:</t>
  </si>
  <si>
    <t>Vacaciones</t>
  </si>
  <si>
    <t>0 días</t>
  </si>
  <si>
    <t>Colaborador 1</t>
  </si>
  <si>
    <t>Colaborador 2</t>
  </si>
  <si>
    <t>1 mes</t>
  </si>
  <si>
    <t>CTS: 1/2 sueldo</t>
  </si>
  <si>
    <t>Gratificación: 1 sueldo</t>
  </si>
  <si>
    <t>Vacaciones: 1 sueldo</t>
  </si>
  <si>
    <t>Colaborador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</si>
</sst>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18" x14ac:knownFonts="1">
    <font>
      <sz val="12"/>
      <color theme="1"/>
      <name val="Calibri"/>
      <family val="2"/>
      <scheme val="minor"/>
    </font>
    <font>
      <sz val="11"/>
      <color theme="1"/>
      <name val="Tahoma"/>
      <family val="2"/>
    </font>
    <font>
      <b/>
      <sz val="36"/>
      <color theme="1"/>
      <name val="AngsanaUPC"/>
      <family val="1"/>
      <charset val="222"/>
    </font>
    <font>
      <sz val="11"/>
      <color theme="1"/>
      <name val="Arial Narrow"/>
      <family val="2"/>
    </font>
    <font>
      <sz val="12"/>
      <color theme="0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12"/>
      <color theme="0"/>
      <name val="Arial Narrow"/>
      <family val="2"/>
    </font>
    <font>
      <b/>
      <sz val="12"/>
      <color theme="0"/>
      <name val="Arial Narrow"/>
      <family val="2"/>
    </font>
    <font>
      <b/>
      <sz val="16"/>
      <color theme="4" tint="-0.499984740745262"/>
      <name val="Arial Narrow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Trebuchet MS"/>
      <family val="2"/>
    </font>
    <font>
      <b/>
      <sz val="8"/>
      <color theme="0"/>
      <name val="Trebuchet MS"/>
      <family val="2"/>
    </font>
    <font>
      <b/>
      <u/>
      <sz val="8"/>
      <color theme="1"/>
      <name val="Trebuchet MS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theme="1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</cellStyleXfs>
  <cellXfs count="52">
    <xf numFmtId="0" fontId="0" fillId="0" borderId="0" xfId="0"/>
    <xf numFmtId="0" fontId="2" fillId="2" borderId="0" xfId="1" applyFont="1" applyFill="1"/>
    <xf numFmtId="0" fontId="3" fillId="2" borderId="0" xfId="1" applyFont="1" applyFill="1"/>
    <xf numFmtId="0" fontId="1" fillId="0" borderId="0" xfId="1"/>
    <xf numFmtId="0" fontId="5" fillId="2" borderId="0" xfId="1" applyFont="1" applyFill="1"/>
    <xf numFmtId="0" fontId="5" fillId="2" borderId="0" xfId="1" applyFont="1" applyFill="1" applyAlignment="1">
      <alignment vertical="center"/>
    </xf>
    <xf numFmtId="164" fontId="5" fillId="2" borderId="4" xfId="2" applyNumberFormat="1" applyFont="1" applyFill="1" applyBorder="1" applyAlignment="1">
      <alignment vertical="center"/>
    </xf>
    <xf numFmtId="164" fontId="5" fillId="2" borderId="0" xfId="2" applyNumberFormat="1" applyFont="1" applyFill="1" applyAlignment="1">
      <alignment vertical="center"/>
    </xf>
    <xf numFmtId="164" fontId="5" fillId="2" borderId="0" xfId="2" applyNumberFormat="1" applyFont="1" applyFill="1"/>
    <xf numFmtId="164" fontId="5" fillId="2" borderId="4" xfId="2" applyNumberFormat="1" applyFont="1" applyFill="1" applyBorder="1" applyAlignment="1" applyProtection="1">
      <alignment vertical="center"/>
      <protection locked="0"/>
    </xf>
    <xf numFmtId="164" fontId="7" fillId="5" borderId="4" xfId="2" applyNumberFormat="1" applyFont="1" applyFill="1" applyBorder="1" applyAlignment="1">
      <alignment vertical="center" wrapText="1"/>
    </xf>
    <xf numFmtId="164" fontId="6" fillId="4" borderId="4" xfId="2" applyNumberFormat="1" applyFont="1" applyFill="1" applyBorder="1" applyAlignment="1">
      <alignment vertical="center"/>
    </xf>
    <xf numFmtId="43" fontId="5" fillId="2" borderId="0" xfId="2" applyFont="1" applyFill="1" applyAlignment="1">
      <alignment vertical="center"/>
    </xf>
    <xf numFmtId="43" fontId="5" fillId="2" borderId="0" xfId="2" applyFont="1" applyFill="1"/>
    <xf numFmtId="164" fontId="4" fillId="3" borderId="5" xfId="2" applyNumberFormat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164" fontId="5" fillId="2" borderId="4" xfId="2" applyNumberFormat="1" applyFont="1" applyFill="1" applyBorder="1"/>
    <xf numFmtId="9" fontId="5" fillId="2" borderId="4" xfId="1" applyNumberFormat="1" applyFont="1" applyFill="1" applyBorder="1"/>
    <xf numFmtId="164" fontId="4" fillId="3" borderId="6" xfId="2" applyNumberFormat="1" applyFont="1" applyFill="1" applyBorder="1"/>
    <xf numFmtId="9" fontId="4" fillId="3" borderId="6" xfId="1" applyNumberFormat="1" applyFont="1" applyFill="1" applyBorder="1"/>
    <xf numFmtId="164" fontId="8" fillId="6" borderId="7" xfId="2" applyNumberFormat="1" applyFont="1" applyFill="1" applyBorder="1" applyAlignment="1">
      <alignment vertical="center"/>
    </xf>
    <xf numFmtId="9" fontId="8" fillId="6" borderId="7" xfId="1" applyNumberFormat="1" applyFont="1" applyFill="1" applyBorder="1" applyAlignment="1">
      <alignment vertical="center"/>
    </xf>
    <xf numFmtId="0" fontId="8" fillId="6" borderId="7" xfId="1" applyFont="1" applyFill="1" applyBorder="1" applyAlignment="1">
      <alignment vertical="center"/>
    </xf>
    <xf numFmtId="164" fontId="8" fillId="6" borderId="7" xfId="1" applyNumberFormat="1" applyFont="1" applyFill="1" applyBorder="1" applyAlignment="1">
      <alignment vertical="center"/>
    </xf>
    <xf numFmtId="164" fontId="3" fillId="2" borderId="0" xfId="1" applyNumberFormat="1" applyFont="1" applyFill="1"/>
    <xf numFmtId="43" fontId="9" fillId="4" borderId="7" xfId="2" applyNumberFormat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3" fillId="7" borderId="9" xfId="0" applyFont="1" applyFill="1" applyBorder="1" applyAlignment="1">
      <alignment horizontal="center" vertical="center"/>
    </xf>
    <xf numFmtId="43" fontId="12" fillId="0" borderId="3" xfId="3" applyFont="1" applyBorder="1" applyAlignment="1">
      <alignment vertical="center"/>
    </xf>
    <xf numFmtId="0" fontId="14" fillId="0" borderId="0" xfId="0" applyFont="1" applyAlignment="1">
      <alignment vertical="center"/>
    </xf>
    <xf numFmtId="43" fontId="12" fillId="0" borderId="3" xfId="0" applyNumberFormat="1" applyFont="1" applyBorder="1" applyAlignment="1">
      <alignment vertical="center"/>
    </xf>
    <xf numFmtId="17" fontId="13" fillId="7" borderId="8" xfId="0" applyNumberFormat="1" applyFont="1" applyFill="1" applyBorder="1" applyAlignment="1">
      <alignment horizontal="center" vertical="center"/>
    </xf>
    <xf numFmtId="17" fontId="0" fillId="0" borderId="10" xfId="0" applyNumberFormat="1" applyBorder="1"/>
    <xf numFmtId="17" fontId="0" fillId="0" borderId="11" xfId="0" applyNumberFormat="1" applyBorder="1"/>
    <xf numFmtId="17" fontId="0" fillId="0" borderId="12" xfId="0" applyNumberFormat="1" applyBorder="1"/>
    <xf numFmtId="14" fontId="0" fillId="0" borderId="0" xfId="0" applyNumberFormat="1"/>
    <xf numFmtId="17" fontId="0" fillId="8" borderId="11" xfId="0" applyNumberFormat="1" applyFill="1" applyBorder="1"/>
    <xf numFmtId="17" fontId="0" fillId="8" borderId="10" xfId="0" applyNumberFormat="1" applyFill="1" applyBorder="1"/>
    <xf numFmtId="43" fontId="12" fillId="9" borderId="3" xfId="3" applyFont="1" applyFill="1" applyBorder="1" applyAlignment="1">
      <alignment vertical="center"/>
    </xf>
    <xf numFmtId="0" fontId="12" fillId="9" borderId="0" xfId="0" applyFont="1" applyFill="1" applyAlignment="1">
      <alignment vertical="center"/>
    </xf>
    <xf numFmtId="17" fontId="0" fillId="9" borderId="10" xfId="0" applyNumberFormat="1" applyFill="1" applyBorder="1"/>
    <xf numFmtId="17" fontId="0" fillId="9" borderId="11" xfId="0" applyNumberFormat="1" applyFill="1" applyBorder="1"/>
    <xf numFmtId="17" fontId="0" fillId="9" borderId="12" xfId="0" applyNumberFormat="1" applyFill="1" applyBorder="1"/>
    <xf numFmtId="43" fontId="17" fillId="9" borderId="13" xfId="3" applyFont="1" applyFill="1" applyBorder="1" applyAlignment="1">
      <alignment vertical="center"/>
    </xf>
    <xf numFmtId="43" fontId="17" fillId="8" borderId="13" xfId="3" applyFont="1" applyFill="1" applyBorder="1" applyAlignment="1">
      <alignment vertical="center"/>
    </xf>
    <xf numFmtId="17" fontId="0" fillId="8" borderId="12" xfId="0" applyNumberFormat="1" applyFill="1" applyBorder="1"/>
    <xf numFmtId="0" fontId="4" fillId="3" borderId="1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0" xfId="1" applyFont="1" applyFill="1" applyAlignment="1">
      <alignment horizontal="center" vertical="center"/>
    </xf>
    <xf numFmtId="43" fontId="6" fillId="4" borderId="3" xfId="2" applyFont="1" applyFill="1" applyBorder="1" applyAlignment="1" applyProtection="1">
      <alignment vertical="center"/>
      <protection locked="0"/>
    </xf>
    <xf numFmtId="0" fontId="5" fillId="2" borderId="3" xfId="1" applyFont="1" applyFill="1" applyBorder="1" applyAlignment="1" applyProtection="1">
      <alignment horizontal="center"/>
      <protection locked="0"/>
    </xf>
    <xf numFmtId="49" fontId="12" fillId="0" borderId="3" xfId="0" applyNumberFormat="1" applyFont="1" applyBorder="1" applyAlignment="1">
      <alignment vertical="center"/>
    </xf>
  </cellXfs>
  <cellStyles count="5">
    <cellStyle name="Millares" xfId="3" builtinId="3"/>
    <cellStyle name="Millares 2" xfId="2" xr:uid="{F04D3606-771E-1B4B-8999-930CEAFB64B4}"/>
    <cellStyle name="Normal" xfId="0" builtinId="0"/>
    <cellStyle name="Normal 2" xfId="1" xr:uid="{569F9923-0F07-EE4A-9EA3-38B25FA0824A}"/>
    <cellStyle name="Normal 4" xfId="4" xr:uid="{DE9C97A0-6FA4-44C8-ACEC-8D5077EF50D0}"/>
  </cellStyles>
  <dxfs count="0"/>
  <tableStyles count="0" defaultTableStyle="TableStyleMedium2" defaultPivotStyle="PivotStyleLight16"/>
  <colors>
    <mruColors>
      <color rgb="FFFF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126833</xdr:rowOff>
    </xdr:to>
    <xdr:sp macro="" textlink="">
      <xdr:nvSpPr>
        <xdr:cNvPr id="2" name="AutoShape 1" descr="Lynch Outsourcing Contable en Lima">
          <a:extLst>
            <a:ext uri="{FF2B5EF4-FFF2-40B4-BE49-F238E27FC236}">
              <a16:creationId xmlns:a16="http://schemas.microsoft.com/office/drawing/2014/main" id="{C65F19EE-4E7F-4C66-9C1B-7CC1F3D335CA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7745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123658</xdr:rowOff>
    </xdr:to>
    <xdr:sp macro="" textlink="">
      <xdr:nvSpPr>
        <xdr:cNvPr id="2" name="AutoShape 1" descr="Lynch Outsourcing Contable en Lima">
          <a:extLst>
            <a:ext uri="{FF2B5EF4-FFF2-40B4-BE49-F238E27FC236}">
              <a16:creationId xmlns:a16="http://schemas.microsoft.com/office/drawing/2014/main" id="{3011C3DA-0843-C142-B54A-380B930FDA07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8380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19580-3845-41A2-9CAD-6A341A52FD36}">
  <dimension ref="A1:E22"/>
  <sheetViews>
    <sheetView topLeftCell="A4" zoomScale="125" workbookViewId="0">
      <selection activeCell="E19" sqref="E19"/>
    </sheetView>
  </sheetViews>
  <sheetFormatPr baseColWidth="10" defaultColWidth="10.83203125" defaultRowHeight="14" x14ac:dyDescent="0.3"/>
  <cols>
    <col min="1" max="1" width="24.33203125" style="3" bestFit="1" customWidth="1"/>
    <col min="2" max="16384" width="10.83203125" style="3"/>
  </cols>
  <sheetData>
    <row r="1" spans="1:5" ht="51.5" x14ac:dyDescent="1.55">
      <c r="A1" s="1" t="s">
        <v>0</v>
      </c>
      <c r="B1" s="2"/>
      <c r="C1" s="2"/>
      <c r="D1" s="2"/>
      <c r="E1" s="2"/>
    </row>
    <row r="2" spans="1:5" ht="15.5" x14ac:dyDescent="0.35">
      <c r="A2" s="46" t="s">
        <v>1</v>
      </c>
      <c r="B2" s="47"/>
      <c r="C2" s="48" t="s">
        <v>2</v>
      </c>
      <c r="D2" s="48"/>
      <c r="E2" s="4"/>
    </row>
    <row r="3" spans="1:5" ht="15.5" x14ac:dyDescent="0.35">
      <c r="A3" s="49">
        <f>+'Cálculo de beneficios'!B3</f>
        <v>2000</v>
      </c>
      <c r="B3" s="49"/>
      <c r="C3" s="50">
        <v>4600</v>
      </c>
      <c r="D3" s="50"/>
      <c r="E3" s="4"/>
    </row>
    <row r="4" spans="1:5" ht="15.5" x14ac:dyDescent="0.35">
      <c r="A4" s="5"/>
      <c r="B4" s="5"/>
      <c r="C4" s="5"/>
      <c r="D4" s="5"/>
      <c r="E4" s="4"/>
    </row>
    <row r="5" spans="1:5" ht="15.5" x14ac:dyDescent="0.35">
      <c r="A5" s="6" t="s">
        <v>3</v>
      </c>
      <c r="B5" s="6">
        <f>+A3*2</f>
        <v>4000</v>
      </c>
      <c r="C5" s="7"/>
      <c r="D5" s="7"/>
      <c r="E5" s="8"/>
    </row>
    <row r="6" spans="1:5" ht="15.5" x14ac:dyDescent="0.35">
      <c r="A6" s="6" t="s">
        <v>4</v>
      </c>
      <c r="B6" s="6">
        <f>+'Cálculo de beneficios'!F17</f>
        <v>350.41666666666669</v>
      </c>
      <c r="C6" s="7"/>
      <c r="D6" s="7"/>
      <c r="E6" s="8"/>
    </row>
    <row r="7" spans="1:5" ht="15.5" x14ac:dyDescent="0.35">
      <c r="A7" s="6" t="s">
        <v>5</v>
      </c>
      <c r="B7" s="6">
        <f>+B6*0.09</f>
        <v>31.537500000000001</v>
      </c>
      <c r="C7" s="7"/>
      <c r="D7" s="7"/>
      <c r="E7" s="8"/>
    </row>
    <row r="8" spans="1:5" ht="15.5" x14ac:dyDescent="0.35">
      <c r="A8" s="6" t="s">
        <v>6</v>
      </c>
      <c r="B8" s="9"/>
      <c r="C8" s="7"/>
      <c r="D8" s="7"/>
      <c r="E8" s="8"/>
    </row>
    <row r="9" spans="1:5" ht="15.5" x14ac:dyDescent="0.35">
      <c r="A9" s="10" t="s">
        <v>7</v>
      </c>
      <c r="B9" s="11">
        <f>SUM(B5:B8)</f>
        <v>4381.9541666666673</v>
      </c>
      <c r="C9" s="7"/>
      <c r="D9" s="12"/>
      <c r="E9" s="8"/>
    </row>
    <row r="10" spans="1:5" ht="15.5" x14ac:dyDescent="0.35">
      <c r="A10" s="8"/>
      <c r="B10" s="8"/>
      <c r="C10" s="8"/>
      <c r="D10" s="13"/>
      <c r="E10" s="8"/>
    </row>
    <row r="11" spans="1:5" ht="31" x14ac:dyDescent="0.3">
      <c r="A11" s="14" t="s">
        <v>8</v>
      </c>
      <c r="B11" s="14" t="s">
        <v>9</v>
      </c>
      <c r="C11" s="15" t="s">
        <v>10</v>
      </c>
      <c r="D11" s="14" t="s">
        <v>11</v>
      </c>
      <c r="E11" s="14" t="s">
        <v>12</v>
      </c>
    </row>
    <row r="12" spans="1:5" ht="15.5" x14ac:dyDescent="0.35">
      <c r="A12" s="16" t="s">
        <v>13</v>
      </c>
      <c r="B12" s="16">
        <v>0</v>
      </c>
      <c r="C12" s="16">
        <f>+C3*7</f>
        <v>32200</v>
      </c>
      <c r="D12" s="16">
        <f>IF(C12&lt;B9,C12,B9)</f>
        <v>4381.9541666666673</v>
      </c>
      <c r="E12" s="16">
        <f>+D12*B12</f>
        <v>0</v>
      </c>
    </row>
    <row r="13" spans="1:5" ht="15.5" x14ac:dyDescent="0.35">
      <c r="A13" s="16" t="s">
        <v>14</v>
      </c>
      <c r="B13" s="17">
        <v>0.08</v>
      </c>
      <c r="C13" s="16">
        <f>+C3*5</f>
        <v>23000</v>
      </c>
      <c r="D13" s="16">
        <f>IF((B9&gt;(C12+C13)),C13,(B9-D12))</f>
        <v>0</v>
      </c>
      <c r="E13" s="16">
        <f t="shared" ref="E13:E17" si="0">+D13*B13</f>
        <v>0</v>
      </c>
    </row>
    <row r="14" spans="1:5" ht="15.5" x14ac:dyDescent="0.35">
      <c r="A14" s="16" t="s">
        <v>15</v>
      </c>
      <c r="B14" s="17">
        <v>0.14000000000000001</v>
      </c>
      <c r="C14" s="16">
        <f>+C3*15</f>
        <v>69000</v>
      </c>
      <c r="D14" s="16">
        <f>IF(B9&gt;(C12+C13+C14),C14,(B9-D12-D13))</f>
        <v>0</v>
      </c>
      <c r="E14" s="16">
        <f t="shared" si="0"/>
        <v>0</v>
      </c>
    </row>
    <row r="15" spans="1:5" ht="15.5" x14ac:dyDescent="0.35">
      <c r="A15" s="16" t="s">
        <v>16</v>
      </c>
      <c r="B15" s="17">
        <v>0.17</v>
      </c>
      <c r="C15" s="16">
        <f>+C3*15</f>
        <v>69000</v>
      </c>
      <c r="D15" s="16">
        <f>IF(B9&gt;(C12+C13+C14+C15),C15,(B9-D12-D13-D14))</f>
        <v>0</v>
      </c>
      <c r="E15" s="16">
        <f t="shared" si="0"/>
        <v>0</v>
      </c>
    </row>
    <row r="16" spans="1:5" ht="15.5" x14ac:dyDescent="0.35">
      <c r="A16" s="16" t="s">
        <v>17</v>
      </c>
      <c r="B16" s="17">
        <v>0.2</v>
      </c>
      <c r="C16" s="16">
        <f>+C3*10</f>
        <v>46000</v>
      </c>
      <c r="D16" s="16">
        <f>IF(B9&gt;(C12+C13+C14+C15+C16),C16,(B9-D12-D13-D14-D15))</f>
        <v>0</v>
      </c>
      <c r="E16" s="16">
        <f t="shared" si="0"/>
        <v>0</v>
      </c>
    </row>
    <row r="17" spans="1:5" ht="15.5" x14ac:dyDescent="0.35">
      <c r="A17" s="16" t="s">
        <v>18</v>
      </c>
      <c r="B17" s="17">
        <v>0.3</v>
      </c>
      <c r="C17" s="16"/>
      <c r="D17" s="16">
        <f>IF(B9&gt;(C12+C13+C14+C15+C16),(B9-C18),0)</f>
        <v>0</v>
      </c>
      <c r="E17" s="16">
        <f t="shared" si="0"/>
        <v>0</v>
      </c>
    </row>
    <row r="18" spans="1:5" ht="15.5" x14ac:dyDescent="0.35">
      <c r="A18" s="18" t="s">
        <v>19</v>
      </c>
      <c r="B18" s="19"/>
      <c r="C18" s="18">
        <f>SUM(C12:C17)</f>
        <v>239200</v>
      </c>
      <c r="D18" s="18">
        <f>SUM(D12:D17)</f>
        <v>4381.9541666666673</v>
      </c>
      <c r="E18" s="18">
        <f>SUM(E12:E17)</f>
        <v>0</v>
      </c>
    </row>
    <row r="19" spans="1:5" ht="20" x14ac:dyDescent="0.3">
      <c r="A19" s="20" t="s">
        <v>20</v>
      </c>
      <c r="B19" s="21"/>
      <c r="C19" s="22"/>
      <c r="D19" s="23">
        <f>+B9-D18</f>
        <v>0</v>
      </c>
      <c r="E19" s="25">
        <f>+E18/2</f>
        <v>0</v>
      </c>
    </row>
    <row r="20" spans="1:5" x14ac:dyDescent="0.3">
      <c r="A20" s="2"/>
      <c r="B20" s="2"/>
      <c r="C20" s="2"/>
      <c r="D20" s="2"/>
      <c r="E20" s="24"/>
    </row>
    <row r="21" spans="1:5" x14ac:dyDescent="0.3">
      <c r="A21" s="2"/>
      <c r="B21" s="2"/>
      <c r="C21" s="2"/>
      <c r="D21" s="2"/>
      <c r="E21" s="2"/>
    </row>
    <row r="22" spans="1:5" x14ac:dyDescent="0.3">
      <c r="A22" s="2"/>
      <c r="B22" s="2"/>
      <c r="C22" s="2"/>
      <c r="D22" s="2"/>
      <c r="E22" s="2"/>
    </row>
  </sheetData>
  <mergeCells count="4">
    <mergeCell ref="A2:B2"/>
    <mergeCell ref="C2:D2"/>
    <mergeCell ref="A3:B3"/>
    <mergeCell ref="C3:D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BCA2E-D2CE-7249-89B9-CA1FD6AD28C3}">
  <dimension ref="A1:E22"/>
  <sheetViews>
    <sheetView topLeftCell="A4" zoomScale="125" workbookViewId="0">
      <selection activeCell="B20" sqref="B20"/>
    </sheetView>
  </sheetViews>
  <sheetFormatPr baseColWidth="10" defaultColWidth="10.83203125" defaultRowHeight="14" x14ac:dyDescent="0.3"/>
  <cols>
    <col min="1" max="1" width="24.33203125" style="3" bestFit="1" customWidth="1"/>
    <col min="2" max="16384" width="10.83203125" style="3"/>
  </cols>
  <sheetData>
    <row r="1" spans="1:5" ht="51.5" x14ac:dyDescent="1.55">
      <c r="A1" s="1" t="s">
        <v>0</v>
      </c>
      <c r="B1" s="2"/>
      <c r="C1" s="2"/>
      <c r="D1" s="2"/>
      <c r="E1" s="2"/>
    </row>
    <row r="2" spans="1:5" ht="15.5" x14ac:dyDescent="0.35">
      <c r="A2" s="46" t="s">
        <v>1</v>
      </c>
      <c r="B2" s="47"/>
      <c r="C2" s="48" t="s">
        <v>2</v>
      </c>
      <c r="D2" s="48"/>
      <c r="E2" s="4"/>
    </row>
    <row r="3" spans="1:5" ht="15.5" x14ac:dyDescent="0.35">
      <c r="A3" s="49">
        <f>+'Cálculo de beneficios'!D5</f>
        <v>2902.5</v>
      </c>
      <c r="B3" s="49"/>
      <c r="C3" s="50">
        <v>4600</v>
      </c>
      <c r="D3" s="50"/>
      <c r="E3" s="4"/>
    </row>
    <row r="4" spans="1:5" ht="15.5" x14ac:dyDescent="0.35">
      <c r="A4" s="5"/>
      <c r="B4" s="5"/>
      <c r="C4" s="5"/>
      <c r="D4" s="5"/>
      <c r="E4" s="4"/>
    </row>
    <row r="5" spans="1:5" ht="15.5" x14ac:dyDescent="0.35">
      <c r="A5" s="6" t="s">
        <v>3</v>
      </c>
      <c r="B5" s="6">
        <f>+A3*2</f>
        <v>5805</v>
      </c>
      <c r="C5" s="7"/>
      <c r="D5" s="7"/>
      <c r="E5" s="8"/>
    </row>
    <row r="6" spans="1:5" ht="15.5" x14ac:dyDescent="0.35">
      <c r="A6" s="6" t="s">
        <v>4</v>
      </c>
      <c r="B6" s="6">
        <f>+'Cálculo de beneficios'!F19</f>
        <v>483.75</v>
      </c>
      <c r="C6" s="7"/>
      <c r="D6" s="7"/>
      <c r="E6" s="8"/>
    </row>
    <row r="7" spans="1:5" ht="15.5" x14ac:dyDescent="0.35">
      <c r="A7" s="6" t="s">
        <v>5</v>
      </c>
      <c r="B7" s="6">
        <f>+B6*0.09</f>
        <v>43.537500000000001</v>
      </c>
      <c r="C7" s="7"/>
      <c r="D7" s="7"/>
      <c r="E7" s="8"/>
    </row>
    <row r="8" spans="1:5" ht="15.5" x14ac:dyDescent="0.35">
      <c r="A8" s="6" t="s">
        <v>6</v>
      </c>
      <c r="B8" s="9"/>
      <c r="C8" s="7"/>
      <c r="D8" s="7"/>
      <c r="E8" s="8"/>
    </row>
    <row r="9" spans="1:5" ht="15.5" x14ac:dyDescent="0.35">
      <c r="A9" s="10" t="s">
        <v>7</v>
      </c>
      <c r="B9" s="11">
        <f>SUM(B5:B8)</f>
        <v>6332.2875000000004</v>
      </c>
      <c r="C9" s="7"/>
      <c r="D9" s="12"/>
      <c r="E9" s="8"/>
    </row>
    <row r="10" spans="1:5" ht="15.5" x14ac:dyDescent="0.35">
      <c r="A10" s="8"/>
      <c r="B10" s="8"/>
      <c r="C10" s="8"/>
      <c r="D10" s="13"/>
      <c r="E10" s="8"/>
    </row>
    <row r="11" spans="1:5" ht="31" x14ac:dyDescent="0.3">
      <c r="A11" s="14" t="s">
        <v>8</v>
      </c>
      <c r="B11" s="14" t="s">
        <v>9</v>
      </c>
      <c r="C11" s="15" t="s">
        <v>10</v>
      </c>
      <c r="D11" s="14" t="s">
        <v>11</v>
      </c>
      <c r="E11" s="14" t="s">
        <v>12</v>
      </c>
    </row>
    <row r="12" spans="1:5" ht="15.5" x14ac:dyDescent="0.35">
      <c r="A12" s="16" t="s">
        <v>13</v>
      </c>
      <c r="B12" s="16">
        <v>0</v>
      </c>
      <c r="C12" s="16">
        <f>+C3*7</f>
        <v>32200</v>
      </c>
      <c r="D12" s="16">
        <f>IF(C12&lt;B9,C12,B9)</f>
        <v>6332.2875000000004</v>
      </c>
      <c r="E12" s="16">
        <f>+D12*B12</f>
        <v>0</v>
      </c>
    </row>
    <row r="13" spans="1:5" ht="15.5" x14ac:dyDescent="0.35">
      <c r="A13" s="16" t="s">
        <v>14</v>
      </c>
      <c r="B13" s="17">
        <v>0.08</v>
      </c>
      <c r="C13" s="16">
        <f>+C3*5</f>
        <v>23000</v>
      </c>
      <c r="D13" s="16">
        <f>IF((B9&gt;(C12+C13)),C13,(B9-D12))</f>
        <v>0</v>
      </c>
      <c r="E13" s="16">
        <f t="shared" ref="E13:E17" si="0">+D13*B13</f>
        <v>0</v>
      </c>
    </row>
    <row r="14" spans="1:5" ht="15.5" x14ac:dyDescent="0.35">
      <c r="A14" s="16" t="s">
        <v>15</v>
      </c>
      <c r="B14" s="17">
        <v>0.14000000000000001</v>
      </c>
      <c r="C14" s="16">
        <f>+C3*15</f>
        <v>69000</v>
      </c>
      <c r="D14" s="16">
        <f>IF(B9&gt;(C12+C13+C14),C14,(B9-D12-D13))</f>
        <v>0</v>
      </c>
      <c r="E14" s="16">
        <f t="shared" si="0"/>
        <v>0</v>
      </c>
    </row>
    <row r="15" spans="1:5" ht="15.5" x14ac:dyDescent="0.35">
      <c r="A15" s="16" t="s">
        <v>16</v>
      </c>
      <c r="B15" s="17">
        <v>0.17</v>
      </c>
      <c r="C15" s="16">
        <f>+C3*15</f>
        <v>69000</v>
      </c>
      <c r="D15" s="16">
        <f>IF(B9&gt;(C12+C13+C14+C15),C15,(B9-D12-D13-D14))</f>
        <v>0</v>
      </c>
      <c r="E15" s="16">
        <f t="shared" si="0"/>
        <v>0</v>
      </c>
    </row>
    <row r="16" spans="1:5" ht="15.5" x14ac:dyDescent="0.35">
      <c r="A16" s="16" t="s">
        <v>17</v>
      </c>
      <c r="B16" s="17">
        <v>0.2</v>
      </c>
      <c r="C16" s="16">
        <f>+C3*10</f>
        <v>46000</v>
      </c>
      <c r="D16" s="16">
        <f>IF(B9&gt;(C12+C13+C14+C15+C16),C16,(B9-D12-D13-D14-D15))</f>
        <v>0</v>
      </c>
      <c r="E16" s="16">
        <f t="shared" si="0"/>
        <v>0</v>
      </c>
    </row>
    <row r="17" spans="1:5" ht="15.5" x14ac:dyDescent="0.35">
      <c r="A17" s="16" t="s">
        <v>18</v>
      </c>
      <c r="B17" s="17">
        <v>0.3</v>
      </c>
      <c r="C17" s="16"/>
      <c r="D17" s="16">
        <f>IF(B9&gt;(C12+C13+C14+C15+C16),(B9-C18),0)</f>
        <v>0</v>
      </c>
      <c r="E17" s="16">
        <f t="shared" si="0"/>
        <v>0</v>
      </c>
    </row>
    <row r="18" spans="1:5" ht="15.5" x14ac:dyDescent="0.35">
      <c r="A18" s="18" t="s">
        <v>19</v>
      </c>
      <c r="B18" s="19"/>
      <c r="C18" s="18">
        <f>SUM(C12:C17)</f>
        <v>239200</v>
      </c>
      <c r="D18" s="18">
        <f>SUM(D12:D17)</f>
        <v>6332.2875000000004</v>
      </c>
      <c r="E18" s="18">
        <f>SUM(E12:E17)</f>
        <v>0</v>
      </c>
    </row>
    <row r="19" spans="1:5" ht="20" x14ac:dyDescent="0.3">
      <c r="A19" s="20" t="s">
        <v>20</v>
      </c>
      <c r="B19" s="21"/>
      <c r="C19" s="22"/>
      <c r="D19" s="23">
        <f>+B9-D18</f>
        <v>0</v>
      </c>
      <c r="E19" s="25">
        <f>+E18/11</f>
        <v>0</v>
      </c>
    </row>
    <row r="20" spans="1:5" x14ac:dyDescent="0.3">
      <c r="A20" s="2"/>
      <c r="B20" s="2"/>
      <c r="C20" s="2"/>
      <c r="D20" s="2"/>
      <c r="E20" s="24"/>
    </row>
    <row r="21" spans="1:5" x14ac:dyDescent="0.3">
      <c r="A21" s="2"/>
      <c r="B21" s="2"/>
      <c r="C21" s="2"/>
      <c r="D21" s="2"/>
      <c r="E21" s="2"/>
    </row>
    <row r="22" spans="1:5" x14ac:dyDescent="0.3">
      <c r="A22" s="2"/>
      <c r="B22" s="2"/>
      <c r="C22" s="2"/>
      <c r="D22" s="2"/>
      <c r="E22" s="2"/>
    </row>
  </sheetData>
  <mergeCells count="4">
    <mergeCell ref="A2:B2"/>
    <mergeCell ref="C2:D2"/>
    <mergeCell ref="A3:B3"/>
    <mergeCell ref="C3:D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B9526-6797-4BF8-A950-316CD5653EEF}">
  <dimension ref="A1:Q28"/>
  <sheetViews>
    <sheetView showGridLines="0" tabSelected="1" zoomScale="130" zoomScaleNormal="130" workbookViewId="0">
      <pane xSplit="4" ySplit="9" topLeftCell="E16" activePane="bottomRight" state="frozen"/>
      <selection pane="topRight" activeCell="E1" sqref="E1"/>
      <selection pane="bottomLeft" activeCell="A9" sqref="A9"/>
      <selection pane="bottomRight" activeCell="G24" sqref="G24"/>
    </sheetView>
  </sheetViews>
  <sheetFormatPr baseColWidth="10" defaultColWidth="11" defaultRowHeight="12" x14ac:dyDescent="0.35"/>
  <cols>
    <col min="1" max="1" width="10.08203125" style="26" customWidth="1"/>
    <col min="2" max="2" width="11" style="26"/>
    <col min="3" max="3" width="13.25" style="26" bestFit="1" customWidth="1"/>
    <col min="4" max="4" width="7.9140625" style="26" bestFit="1" customWidth="1"/>
    <col min="5" max="5" width="4.4140625" style="26" bestFit="1" customWidth="1"/>
    <col min="6" max="6" width="8.58203125" style="26" bestFit="1" customWidth="1"/>
    <col min="7" max="7" width="9.08203125" style="26" bestFit="1" customWidth="1"/>
    <col min="8" max="10" width="7.08203125" style="26" bestFit="1" customWidth="1"/>
    <col min="11" max="11" width="7.83203125" style="26" bestFit="1" customWidth="1"/>
    <col min="12" max="19" width="6.58203125" style="26" bestFit="1" customWidth="1"/>
    <col min="20" max="16384" width="11" style="26"/>
  </cols>
  <sheetData>
    <row r="1" spans="1:16" ht="12.5" thickBot="1" x14ac:dyDescent="0.4"/>
    <row r="2" spans="1:16" x14ac:dyDescent="0.35">
      <c r="B2" s="27" t="s">
        <v>21</v>
      </c>
      <c r="C2" s="27" t="s">
        <v>22</v>
      </c>
      <c r="D2" s="27" t="s">
        <v>23</v>
      </c>
    </row>
    <row r="3" spans="1:16" x14ac:dyDescent="0.35">
      <c r="A3" s="51" t="s">
        <v>34</v>
      </c>
      <c r="B3" s="28">
        <v>2000</v>
      </c>
      <c r="C3" s="28">
        <v>102.5</v>
      </c>
      <c r="D3" s="28">
        <f>+SUM(B3:C3)</f>
        <v>2102.5</v>
      </c>
    </row>
    <row r="4" spans="1:16" x14ac:dyDescent="0.35">
      <c r="A4" s="51" t="s">
        <v>35</v>
      </c>
      <c r="B4" s="28">
        <v>4000</v>
      </c>
      <c r="C4" s="28">
        <v>102.5</v>
      </c>
      <c r="D4" s="28">
        <f>+SUM(B4:C4)</f>
        <v>4102.5</v>
      </c>
    </row>
    <row r="5" spans="1:16" x14ac:dyDescent="0.35">
      <c r="A5" s="51" t="s">
        <v>40</v>
      </c>
      <c r="B5" s="28">
        <v>2800</v>
      </c>
      <c r="C5" s="28">
        <v>102.5</v>
      </c>
      <c r="D5" s="28">
        <f>+SUM(B5:C5)</f>
        <v>2902.5</v>
      </c>
    </row>
    <row r="7" spans="1:16" x14ac:dyDescent="0.35">
      <c r="B7" s="29" t="s">
        <v>31</v>
      </c>
    </row>
    <row r="8" spans="1:16" ht="12.5" thickBot="1" x14ac:dyDescent="0.4"/>
    <row r="9" spans="1:16" ht="12.5" thickBot="1" x14ac:dyDescent="0.4">
      <c r="B9" s="27" t="s">
        <v>24</v>
      </c>
      <c r="C9" s="27" t="s">
        <v>33</v>
      </c>
      <c r="D9" s="27" t="s">
        <v>36</v>
      </c>
      <c r="E9" s="27" t="s">
        <v>33</v>
      </c>
      <c r="F9" s="27" t="s">
        <v>28</v>
      </c>
      <c r="G9" s="31">
        <v>44866</v>
      </c>
      <c r="H9" s="31">
        <v>44896</v>
      </c>
      <c r="I9" s="31" t="s">
        <v>27</v>
      </c>
    </row>
    <row r="10" spans="1:16" x14ac:dyDescent="0.35">
      <c r="A10" s="51" t="s">
        <v>34</v>
      </c>
      <c r="B10" s="28">
        <f>+D3/12</f>
        <v>175.20833333333334</v>
      </c>
      <c r="C10" s="28">
        <v>0</v>
      </c>
      <c r="D10" s="28">
        <f>+B10*1</f>
        <v>175.20833333333334</v>
      </c>
      <c r="E10" s="28">
        <f>+C10*17</f>
        <v>0</v>
      </c>
      <c r="F10" s="28">
        <f>+SUM(D10:E10)</f>
        <v>175.20833333333334</v>
      </c>
      <c r="G10" s="38">
        <f t="shared" ref="G10:H12" si="0">+F10</f>
        <v>175.20833333333334</v>
      </c>
      <c r="H10" s="38">
        <f t="shared" si="0"/>
        <v>175.20833333333334</v>
      </c>
      <c r="I10" s="38">
        <f>+SUM(G10:H10)</f>
        <v>350.41666666666669</v>
      </c>
    </row>
    <row r="11" spans="1:16" x14ac:dyDescent="0.35">
      <c r="A11" s="51" t="s">
        <v>35</v>
      </c>
      <c r="B11" s="28">
        <f t="shared" ref="B11:B12" si="1">+D4/12</f>
        <v>341.875</v>
      </c>
      <c r="C11" s="28">
        <v>0</v>
      </c>
      <c r="D11" s="28">
        <f>+B11*1</f>
        <v>341.875</v>
      </c>
      <c r="E11" s="28">
        <f>+C11*17</f>
        <v>0</v>
      </c>
      <c r="F11" s="28">
        <f>+SUM(D11:E11)</f>
        <v>341.875</v>
      </c>
      <c r="G11" s="38">
        <f t="shared" ref="G11" si="2">+F11</f>
        <v>341.875</v>
      </c>
      <c r="H11" s="38">
        <f t="shared" ref="H11" si="3">+G11</f>
        <v>341.875</v>
      </c>
      <c r="I11" s="38">
        <f>+SUM(G11:H11)</f>
        <v>683.75</v>
      </c>
    </row>
    <row r="12" spans="1:16" x14ac:dyDescent="0.35">
      <c r="A12" s="51" t="s">
        <v>40</v>
      </c>
      <c r="B12" s="28">
        <f t="shared" si="1"/>
        <v>241.875</v>
      </c>
      <c r="C12" s="28">
        <v>0</v>
      </c>
      <c r="D12" s="28">
        <f>+B12*1</f>
        <v>241.875</v>
      </c>
      <c r="E12" s="28">
        <f>+C12*17</f>
        <v>0</v>
      </c>
      <c r="F12" s="28">
        <f>+SUM(D12:E12)</f>
        <v>241.875</v>
      </c>
      <c r="G12" s="38">
        <f t="shared" si="0"/>
        <v>241.875</v>
      </c>
      <c r="H12" s="38">
        <f t="shared" si="0"/>
        <v>241.875</v>
      </c>
      <c r="I12" s="38">
        <f>+SUM(G12:H12)</f>
        <v>483.75</v>
      </c>
    </row>
    <row r="13" spans="1:16" ht="12.5" thickBot="1" x14ac:dyDescent="0.4">
      <c r="G13" s="44">
        <f t="shared" ref="G13:H13" si="4">+SUM(G10:G12)</f>
        <v>758.95833333333337</v>
      </c>
      <c r="H13" s="43">
        <f t="shared" si="4"/>
        <v>758.95833333333337</v>
      </c>
      <c r="I13" s="43">
        <f>+SUM(I10:I12)</f>
        <v>1517.9166666666667</v>
      </c>
      <c r="J13" s="39"/>
      <c r="K13" s="39"/>
      <c r="L13" s="39"/>
      <c r="M13" s="39"/>
      <c r="N13" s="39"/>
      <c r="O13" s="39"/>
      <c r="P13" s="39"/>
    </row>
    <row r="14" spans="1:16" ht="12.5" thickTop="1" x14ac:dyDescent="0.35">
      <c r="B14" s="29" t="s">
        <v>30</v>
      </c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ht="12.5" thickBot="1" x14ac:dyDescent="0.4"/>
    <row r="16" spans="1:16" ht="12.5" thickBot="1" x14ac:dyDescent="0.4">
      <c r="B16" s="27" t="s">
        <v>24</v>
      </c>
      <c r="C16" s="27" t="s">
        <v>33</v>
      </c>
      <c r="D16" s="27" t="s">
        <v>36</v>
      </c>
      <c r="E16" s="27" t="s">
        <v>33</v>
      </c>
      <c r="F16" s="27" t="s">
        <v>25</v>
      </c>
      <c r="G16" s="27" t="s">
        <v>26</v>
      </c>
      <c r="H16" s="27" t="s">
        <v>27</v>
      </c>
      <c r="I16" s="31">
        <v>44866</v>
      </c>
      <c r="J16" s="31">
        <v>44896</v>
      </c>
      <c r="K16" s="31" t="s">
        <v>27</v>
      </c>
    </row>
    <row r="17" spans="1:17" x14ac:dyDescent="0.35">
      <c r="A17" s="51" t="s">
        <v>34</v>
      </c>
      <c r="B17" s="28">
        <f>+D3/6</f>
        <v>350.41666666666669</v>
      </c>
      <c r="C17" s="28">
        <v>0</v>
      </c>
      <c r="D17" s="28">
        <f>+B17*1</f>
        <v>350.41666666666669</v>
      </c>
      <c r="E17" s="28">
        <f>+C17*17</f>
        <v>0</v>
      </c>
      <c r="F17" s="28">
        <f>+SUM(D17:E17)</f>
        <v>350.41666666666669</v>
      </c>
      <c r="G17" s="28">
        <f>+F17*9%</f>
        <v>31.537500000000001</v>
      </c>
      <c r="H17" s="30">
        <f>+SUM(F17:G17)</f>
        <v>381.95416666666671</v>
      </c>
      <c r="I17" s="38">
        <f>+H17</f>
        <v>381.95416666666671</v>
      </c>
      <c r="J17" s="38">
        <f>+I17</f>
        <v>381.95416666666671</v>
      </c>
      <c r="K17" s="38">
        <f>+SUM(I17:J17)</f>
        <v>763.90833333333342</v>
      </c>
    </row>
    <row r="18" spans="1:17" x14ac:dyDescent="0.35">
      <c r="A18" s="51" t="s">
        <v>35</v>
      </c>
      <c r="B18" s="28">
        <f t="shared" ref="B18:B19" si="5">+D4/6</f>
        <v>683.75</v>
      </c>
      <c r="C18" s="28">
        <v>0</v>
      </c>
      <c r="D18" s="28">
        <f t="shared" ref="D18:D19" si="6">+B18*1</f>
        <v>683.75</v>
      </c>
      <c r="E18" s="28">
        <f t="shared" ref="E18:E19" si="7">+C18*17</f>
        <v>0</v>
      </c>
      <c r="F18" s="28">
        <f t="shared" ref="F18:F19" si="8">+SUM(D18:E18)</f>
        <v>683.75</v>
      </c>
      <c r="G18" s="28">
        <f t="shared" ref="G18:G19" si="9">+F18*9%</f>
        <v>61.537499999999994</v>
      </c>
      <c r="H18" s="30">
        <f t="shared" ref="H18:H19" si="10">+SUM(F18:G18)</f>
        <v>745.28750000000002</v>
      </c>
      <c r="I18" s="38">
        <f t="shared" ref="I18:J18" si="11">+H18</f>
        <v>745.28750000000002</v>
      </c>
      <c r="J18" s="38">
        <f t="shared" si="11"/>
        <v>745.28750000000002</v>
      </c>
      <c r="K18" s="38">
        <f t="shared" ref="K18:K19" si="12">+SUM(I18:J18)</f>
        <v>1490.575</v>
      </c>
    </row>
    <row r="19" spans="1:17" x14ac:dyDescent="0.35">
      <c r="A19" s="51" t="s">
        <v>40</v>
      </c>
      <c r="B19" s="28">
        <f t="shared" si="5"/>
        <v>483.75</v>
      </c>
      <c r="C19" s="28">
        <v>0</v>
      </c>
      <c r="D19" s="28">
        <f t="shared" si="6"/>
        <v>483.75</v>
      </c>
      <c r="E19" s="28">
        <f t="shared" si="7"/>
        <v>0</v>
      </c>
      <c r="F19" s="28">
        <f t="shared" si="8"/>
        <v>483.75</v>
      </c>
      <c r="G19" s="28">
        <f t="shared" si="9"/>
        <v>43.537500000000001</v>
      </c>
      <c r="H19" s="30">
        <f t="shared" si="10"/>
        <v>527.28750000000002</v>
      </c>
      <c r="I19" s="38">
        <f t="shared" ref="I19:J19" si="13">+H19</f>
        <v>527.28750000000002</v>
      </c>
      <c r="J19" s="38">
        <f t="shared" si="13"/>
        <v>527.28750000000002</v>
      </c>
      <c r="K19" s="38">
        <f t="shared" si="12"/>
        <v>1054.575</v>
      </c>
    </row>
    <row r="20" spans="1:17" ht="12.5" thickBot="1" x14ac:dyDescent="0.4">
      <c r="I20" s="44">
        <f t="shared" ref="I20" si="14">+SUM(I17:I19)</f>
        <v>1654.5291666666667</v>
      </c>
      <c r="J20" s="43">
        <f t="shared" ref="J20" si="15">+SUM(J17:J19)</f>
        <v>1654.5291666666667</v>
      </c>
      <c r="K20" s="43">
        <f>+SUM(K17:K19)</f>
        <v>3309.0583333333334</v>
      </c>
    </row>
    <row r="21" spans="1:17" ht="12.5" thickTop="1" x14ac:dyDescent="0.35">
      <c r="B21" s="29" t="s">
        <v>29</v>
      </c>
      <c r="I21" s="39"/>
      <c r="J21" s="39"/>
      <c r="K21" s="39"/>
      <c r="L21" s="39"/>
      <c r="M21" s="39"/>
      <c r="N21" s="39"/>
      <c r="O21" s="39"/>
      <c r="P21" s="39"/>
      <c r="Q21" s="39"/>
    </row>
    <row r="22" spans="1:17" ht="12.5" thickBot="1" x14ac:dyDescent="0.4"/>
    <row r="23" spans="1:17" ht="12.5" thickBot="1" x14ac:dyDescent="0.4">
      <c r="B23" s="27" t="s">
        <v>24</v>
      </c>
      <c r="C23" s="27" t="s">
        <v>33</v>
      </c>
      <c r="D23" s="27" t="s">
        <v>36</v>
      </c>
      <c r="E23" s="27" t="s">
        <v>33</v>
      </c>
      <c r="F23" s="27" t="s">
        <v>32</v>
      </c>
      <c r="G23" s="31">
        <v>44866</v>
      </c>
      <c r="H23" s="31">
        <v>44896</v>
      </c>
      <c r="I23" s="31" t="s">
        <v>27</v>
      </c>
    </row>
    <row r="24" spans="1:17" x14ac:dyDescent="0.35">
      <c r="A24" s="51" t="s">
        <v>34</v>
      </c>
      <c r="B24" s="28">
        <f>+D3/12</f>
        <v>175.20833333333334</v>
      </c>
      <c r="C24" s="28">
        <v>0</v>
      </c>
      <c r="D24" s="28">
        <f>+B24*1</f>
        <v>175.20833333333334</v>
      </c>
      <c r="E24" s="28">
        <f>+C24*17</f>
        <v>0</v>
      </c>
      <c r="F24" s="28">
        <f>+SUM(D24:E24)</f>
        <v>175.20833333333334</v>
      </c>
      <c r="G24" s="38">
        <f>+F24</f>
        <v>175.20833333333334</v>
      </c>
      <c r="H24" s="38">
        <f t="shared" ref="H24:I24" si="16">+G24</f>
        <v>175.20833333333334</v>
      </c>
      <c r="I24" s="38">
        <f t="shared" si="16"/>
        <v>175.20833333333334</v>
      </c>
    </row>
    <row r="25" spans="1:17" x14ac:dyDescent="0.35">
      <c r="A25" s="51" t="s">
        <v>35</v>
      </c>
      <c r="B25" s="28">
        <f>+D4/12</f>
        <v>341.875</v>
      </c>
      <c r="C25" s="28">
        <v>0</v>
      </c>
      <c r="D25" s="28">
        <f>+B25*1</f>
        <v>341.875</v>
      </c>
      <c r="E25" s="28">
        <f>+C25*17</f>
        <v>0</v>
      </c>
      <c r="F25" s="28">
        <f>+SUM(D25:E25)</f>
        <v>341.875</v>
      </c>
      <c r="G25" s="38">
        <f>+F25</f>
        <v>341.875</v>
      </c>
      <c r="H25" s="38">
        <f t="shared" ref="H25" si="17">+G25</f>
        <v>341.875</v>
      </c>
      <c r="I25" s="38">
        <f t="shared" ref="I25" si="18">+H25</f>
        <v>341.875</v>
      </c>
    </row>
    <row r="26" spans="1:17" x14ac:dyDescent="0.35">
      <c r="A26" s="51" t="s">
        <v>40</v>
      </c>
      <c r="B26" s="28">
        <f>+D5/12</f>
        <v>241.875</v>
      </c>
      <c r="C26" s="28">
        <v>0</v>
      </c>
      <c r="D26" s="28">
        <f>+B26*1</f>
        <v>241.875</v>
      </c>
      <c r="E26" s="28">
        <f>+C26*17</f>
        <v>0</v>
      </c>
      <c r="F26" s="28">
        <f>+SUM(D26:E26)</f>
        <v>241.875</v>
      </c>
      <c r="G26" s="38">
        <f>+F26</f>
        <v>241.875</v>
      </c>
      <c r="H26" s="38">
        <f t="shared" ref="H26:I26" si="19">+G26</f>
        <v>241.875</v>
      </c>
      <c r="I26" s="38">
        <f t="shared" si="19"/>
        <v>241.875</v>
      </c>
    </row>
    <row r="27" spans="1:17" ht="12.5" thickBot="1" x14ac:dyDescent="0.4">
      <c r="G27" s="44">
        <f t="shared" ref="G27" si="20">+SUM(G24:G26)</f>
        <v>758.95833333333337</v>
      </c>
      <c r="H27" s="43">
        <f t="shared" ref="H27" si="21">+SUM(H24:H26)</f>
        <v>758.95833333333337</v>
      </c>
      <c r="I27" s="43">
        <f>+SUM(I24:I26)</f>
        <v>758.95833333333337</v>
      </c>
    </row>
    <row r="28" spans="1:17" ht="12.5" thickTop="1" x14ac:dyDescent="0.35"/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7FAB8-5ED3-43BB-945B-DF2B31563C17}">
  <dimension ref="B2:I32"/>
  <sheetViews>
    <sheetView showGridLines="0" workbookViewId="0">
      <selection activeCell="E3" sqref="E3:E8"/>
    </sheetView>
  </sheetViews>
  <sheetFormatPr baseColWidth="10" defaultRowHeight="15.5" x14ac:dyDescent="0.35"/>
  <sheetData>
    <row r="2" spans="2:9" x14ac:dyDescent="0.35">
      <c r="B2" t="s">
        <v>37</v>
      </c>
      <c r="E2" t="s">
        <v>37</v>
      </c>
      <c r="H2" t="s">
        <v>37</v>
      </c>
    </row>
    <row r="3" spans="2:9" x14ac:dyDescent="0.35">
      <c r="B3" s="40">
        <v>44501</v>
      </c>
      <c r="E3" s="32">
        <v>44682</v>
      </c>
      <c r="H3" s="37">
        <v>44866</v>
      </c>
    </row>
    <row r="4" spans="2:9" x14ac:dyDescent="0.35">
      <c r="B4" s="41">
        <v>44531</v>
      </c>
      <c r="E4" s="33">
        <v>44713</v>
      </c>
      <c r="H4" s="41">
        <v>44896</v>
      </c>
    </row>
    <row r="5" spans="2:9" x14ac:dyDescent="0.35">
      <c r="B5" s="41">
        <v>44562</v>
      </c>
      <c r="C5" s="35">
        <v>44696</v>
      </c>
      <c r="E5" s="33">
        <v>44743</v>
      </c>
      <c r="F5" s="35">
        <v>44880</v>
      </c>
      <c r="H5" s="41">
        <v>44927</v>
      </c>
      <c r="I5" s="35">
        <v>45061</v>
      </c>
    </row>
    <row r="6" spans="2:9" x14ac:dyDescent="0.35">
      <c r="B6" s="41">
        <v>44593</v>
      </c>
      <c r="E6" s="33">
        <v>44774</v>
      </c>
      <c r="H6" s="41">
        <v>44958</v>
      </c>
    </row>
    <row r="7" spans="2:9" x14ac:dyDescent="0.35">
      <c r="B7" s="41">
        <v>44621</v>
      </c>
      <c r="E7" s="33">
        <v>44805</v>
      </c>
      <c r="H7" s="41">
        <v>44986</v>
      </c>
    </row>
    <row r="8" spans="2:9" x14ac:dyDescent="0.35">
      <c r="B8" s="42">
        <v>44652</v>
      </c>
      <c r="E8" s="34">
        <v>44835</v>
      </c>
      <c r="H8" s="42">
        <v>45017</v>
      </c>
    </row>
    <row r="11" spans="2:9" x14ac:dyDescent="0.35">
      <c r="B11" t="s">
        <v>38</v>
      </c>
      <c r="E11" t="s">
        <v>38</v>
      </c>
      <c r="H11" t="s">
        <v>38</v>
      </c>
    </row>
    <row r="12" spans="2:9" x14ac:dyDescent="0.35">
      <c r="B12" s="40">
        <v>44562</v>
      </c>
      <c r="E12" s="32">
        <v>44743</v>
      </c>
      <c r="H12" s="40">
        <v>44562</v>
      </c>
    </row>
    <row r="13" spans="2:9" x14ac:dyDescent="0.35">
      <c r="B13" s="41">
        <v>44593</v>
      </c>
      <c r="E13" s="33">
        <v>44774</v>
      </c>
      <c r="H13" s="41">
        <v>44593</v>
      </c>
    </row>
    <row r="14" spans="2:9" x14ac:dyDescent="0.35">
      <c r="B14" s="41">
        <v>44621</v>
      </c>
      <c r="C14" s="35">
        <v>44757</v>
      </c>
      <c r="E14" s="33">
        <v>44805</v>
      </c>
      <c r="F14" s="35">
        <v>44910</v>
      </c>
      <c r="H14" s="41">
        <v>44621</v>
      </c>
      <c r="I14" s="35">
        <v>44757</v>
      </c>
    </row>
    <row r="15" spans="2:9" x14ac:dyDescent="0.35">
      <c r="B15" s="41">
        <v>44652</v>
      </c>
      <c r="E15" s="33">
        <v>44835</v>
      </c>
      <c r="H15" s="41">
        <v>44652</v>
      </c>
    </row>
    <row r="16" spans="2:9" x14ac:dyDescent="0.35">
      <c r="B16" s="41">
        <v>44682</v>
      </c>
      <c r="E16" s="36">
        <v>44866</v>
      </c>
      <c r="H16" s="41">
        <v>44682</v>
      </c>
    </row>
    <row r="17" spans="2:9" x14ac:dyDescent="0.35">
      <c r="B17" s="42">
        <v>44713</v>
      </c>
      <c r="E17" s="45">
        <v>44896</v>
      </c>
      <c r="H17" s="42">
        <v>44713</v>
      </c>
    </row>
    <row r="20" spans="2:9" x14ac:dyDescent="0.35">
      <c r="B20" t="s">
        <v>39</v>
      </c>
      <c r="H20" t="s">
        <v>39</v>
      </c>
    </row>
    <row r="21" spans="2:9" x14ac:dyDescent="0.35">
      <c r="B21" s="37">
        <v>44593</v>
      </c>
      <c r="H21" s="37">
        <v>44593</v>
      </c>
    </row>
    <row r="22" spans="2:9" x14ac:dyDescent="0.35">
      <c r="B22" s="33">
        <v>44621</v>
      </c>
      <c r="H22" s="33">
        <v>44621</v>
      </c>
    </row>
    <row r="23" spans="2:9" x14ac:dyDescent="0.35">
      <c r="B23" s="33">
        <v>44652</v>
      </c>
      <c r="H23" s="33">
        <v>44652</v>
      </c>
    </row>
    <row r="24" spans="2:9" x14ac:dyDescent="0.35">
      <c r="B24" s="33">
        <v>44682</v>
      </c>
      <c r="H24" s="33">
        <v>44682</v>
      </c>
    </row>
    <row r="25" spans="2:9" x14ac:dyDescent="0.35">
      <c r="B25" s="33">
        <v>44713</v>
      </c>
      <c r="H25" s="33">
        <v>44713</v>
      </c>
    </row>
    <row r="26" spans="2:9" x14ac:dyDescent="0.35">
      <c r="B26" s="33">
        <v>44743</v>
      </c>
      <c r="H26" s="33">
        <v>44743</v>
      </c>
    </row>
    <row r="27" spans="2:9" x14ac:dyDescent="0.35">
      <c r="B27" s="33">
        <v>44774</v>
      </c>
      <c r="H27" s="33">
        <v>44774</v>
      </c>
    </row>
    <row r="28" spans="2:9" x14ac:dyDescent="0.35">
      <c r="B28" s="33">
        <v>44805</v>
      </c>
      <c r="H28" s="33">
        <v>44805</v>
      </c>
    </row>
    <row r="29" spans="2:9" x14ac:dyDescent="0.35">
      <c r="B29" s="33">
        <v>44835</v>
      </c>
      <c r="H29" s="33">
        <v>44835</v>
      </c>
    </row>
    <row r="30" spans="2:9" x14ac:dyDescent="0.35">
      <c r="B30" s="33">
        <v>44866</v>
      </c>
      <c r="H30" s="33">
        <v>44866</v>
      </c>
    </row>
    <row r="31" spans="2:9" x14ac:dyDescent="0.35">
      <c r="B31" s="33">
        <v>44896</v>
      </c>
      <c r="H31" s="33">
        <v>44896</v>
      </c>
    </row>
    <row r="32" spans="2:9" x14ac:dyDescent="0.35">
      <c r="B32" s="34">
        <v>44927</v>
      </c>
      <c r="C32" s="35">
        <v>45291</v>
      </c>
      <c r="H32" s="34">
        <v>44927</v>
      </c>
      <c r="I32" s="35">
        <v>45291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Colaborador 1</vt:lpstr>
      <vt:lpstr>Colaborador 2</vt:lpstr>
      <vt:lpstr>Cálculo de beneficios</vt:lpstr>
      <vt:lpstr>Teoria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x202102788 (Flores La Torre,Katherine Del Pilar)</dc:creator>
  <cp:lastModifiedBy>GRIS QUISPE</cp:lastModifiedBy>
  <dcterms:created xsi:type="dcterms:W3CDTF">2022-02-28T15:25:05Z</dcterms:created>
  <dcterms:modified xsi:type="dcterms:W3CDTF">2022-12-03T02:17:32Z</dcterms:modified>
</cp:coreProperties>
</file>